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9405" tabRatio="603" activeTab="1"/>
  </bookViews>
  <sheets>
    <sheet name="2016" sheetId="7" r:id="rId1"/>
    <sheet name="2017" sheetId="8" r:id="rId2"/>
    <sheet name="2018" sheetId="4" r:id="rId3"/>
    <sheet name="Лист1" sheetId="6" r:id="rId4"/>
  </sheets>
  <calcPr calcId="125725"/>
</workbook>
</file>

<file path=xl/calcChain.xml><?xml version="1.0" encoding="utf-8"?>
<calcChain xmlns="http://schemas.openxmlformats.org/spreadsheetml/2006/main">
  <c r="C30" i="8"/>
  <c r="C17"/>
  <c r="C3"/>
  <c r="C25"/>
  <c r="C22"/>
  <c r="C16"/>
  <c r="C16" i="7"/>
  <c r="C22"/>
  <c r="C26"/>
  <c r="C17" l="1"/>
  <c r="C8"/>
  <c r="C3" s="1"/>
  <c r="D3" l="1"/>
  <c r="C21" i="4" l="1"/>
  <c r="C20"/>
  <c r="C19"/>
  <c r="C17"/>
  <c r="C15"/>
  <c r="C13"/>
  <c r="C12"/>
  <c r="C10"/>
  <c r="C9" s="1"/>
  <c r="C7"/>
  <c r="C14" l="1"/>
  <c r="C8"/>
  <c r="C6" l="1"/>
  <c r="C4" l="1"/>
  <c r="C27" s="1"/>
  <c r="C23" s="1"/>
</calcChain>
</file>

<file path=xl/sharedStrings.xml><?xml version="1.0" encoding="utf-8"?>
<sst xmlns="http://schemas.openxmlformats.org/spreadsheetml/2006/main" count="173" uniqueCount="136">
  <si>
    <t>Оренда ДНЗ</t>
  </si>
  <si>
    <t>Комунальні витратиДНЗ</t>
  </si>
  <si>
    <t>І</t>
  </si>
  <si>
    <t>ІІ</t>
  </si>
  <si>
    <t>Фінансування за проектом 388</t>
  </si>
  <si>
    <t>№ п/п</t>
  </si>
  <si>
    <t>Статті витрат</t>
  </si>
  <si>
    <t>Заробітна плата та єдиний внесок на загальнообов’язкове державне соціальне страхування</t>
  </si>
  <si>
    <t xml:space="preserve">Заробітна плата працівників </t>
  </si>
  <si>
    <t>Єдиний внесок на загальнообов'язкове державне соціальне страхування</t>
  </si>
  <si>
    <t xml:space="preserve">Придбання товарів, робіт та послуг </t>
  </si>
  <si>
    <t>2.1</t>
  </si>
  <si>
    <t>2.2</t>
  </si>
  <si>
    <t>в т. ч. медикаментів та перев’язувальних матеріалів</t>
  </si>
  <si>
    <t>2.3</t>
  </si>
  <si>
    <t>2.4</t>
  </si>
  <si>
    <t>в т. ч. інші витрати на придбання товарів робіт та послуг</t>
  </si>
  <si>
    <t>3.1</t>
  </si>
  <si>
    <t>3.3</t>
  </si>
  <si>
    <t>3.4</t>
  </si>
  <si>
    <t>3.6</t>
  </si>
  <si>
    <t xml:space="preserve">Інші витрати </t>
  </si>
  <si>
    <t>3.2</t>
  </si>
  <si>
    <t>3.5</t>
  </si>
  <si>
    <t>*</t>
  </si>
  <si>
    <t>в т. ч. матеріали для HANDMADE</t>
  </si>
  <si>
    <t xml:space="preserve">в т. ч. канцтовари, госптовари, картриджі </t>
  </si>
  <si>
    <t>Витрати на зв’язок (пошта, телефон, Інтернет)</t>
  </si>
  <si>
    <t>Комісія банку</t>
  </si>
  <si>
    <t>Статті ДОХОДІВ</t>
  </si>
  <si>
    <t>ІІІ</t>
  </si>
  <si>
    <t>БЮДЖЕТ СОЦІАЛЬНОГО ЦЕНТРУ ГО "І "РОДИНА" на 2018р.</t>
  </si>
  <si>
    <t>3.7</t>
  </si>
  <si>
    <t>3.8</t>
  </si>
  <si>
    <t>Оренда (відділ "ДОБРОСЛОН")</t>
  </si>
  <si>
    <t>Комунальні витрати (відділ "ДОБРОСЛОН")</t>
  </si>
  <si>
    <t>Представницькі витрати</t>
  </si>
  <si>
    <t xml:space="preserve">Благодійна допомога від  ТОВ "6-Системс" </t>
  </si>
  <si>
    <t>Фінансування за соціальним партнерством</t>
  </si>
  <si>
    <t>Членські внески</t>
  </si>
  <si>
    <t>Медіа-послуги</t>
  </si>
  <si>
    <t>Витрати</t>
  </si>
  <si>
    <t>4</t>
  </si>
  <si>
    <t>5</t>
  </si>
  <si>
    <t>7</t>
  </si>
  <si>
    <t>8</t>
  </si>
  <si>
    <t>10</t>
  </si>
  <si>
    <t>11</t>
  </si>
  <si>
    <t>13</t>
  </si>
  <si>
    <t>14</t>
  </si>
  <si>
    <t>Разом</t>
  </si>
  <si>
    <t>Фінансування з місцевого бюджету за програмою "Соціальне партнерство"</t>
  </si>
  <si>
    <t xml:space="preserve">Благодійна допомога від  КБ "Банк Михайлівський" </t>
  </si>
  <si>
    <t>Благодійна допомога від  АШАН</t>
  </si>
  <si>
    <t>Благодійна допомога від  ВГО "Коаліція"</t>
  </si>
  <si>
    <t>Цільова благодійна допомога МО "Спілка робітничих самаритян-Грузія"</t>
  </si>
  <si>
    <t>Цільова благодійна допомога на забезпечення проживання волонтерів</t>
  </si>
  <si>
    <t>Інші благодійні надходження</t>
  </si>
  <si>
    <t>Доходи</t>
  </si>
  <si>
    <t>Відсоток на залишок коштів на рахунку</t>
  </si>
  <si>
    <t>Вознаграждение за консультационные, информационные, аудиторские и другие услуги</t>
  </si>
  <si>
    <t>Другие затраты общехозяйственного назначения</t>
  </si>
  <si>
    <t>Затраты на оплату труда (административные)</t>
  </si>
  <si>
    <t>Затраты на оплату услуг связи</t>
  </si>
  <si>
    <t>Затраты на страхование (административные)</t>
  </si>
  <si>
    <t>Керування проектом СОціальні послуги спільними зусиллями</t>
  </si>
  <si>
    <t>Переклад</t>
  </si>
  <si>
    <t>Плата за расчетно-кассовое обслуживание и другие услуги банков</t>
  </si>
  <si>
    <t>ПРОЇЗД</t>
  </si>
  <si>
    <t>Такий як я</t>
  </si>
  <si>
    <t>Другие расходы хозяйственной деятельности</t>
  </si>
  <si>
    <t>Комунальні витрати</t>
  </si>
  <si>
    <t>ОРЕНДА</t>
  </si>
  <si>
    <t>ОРЕНДА волонтерів</t>
  </si>
  <si>
    <t xml:space="preserve">Оренда та комунальні витрати </t>
  </si>
  <si>
    <t>Витрати із забезпечення проживання волонтерів</t>
  </si>
  <si>
    <t>Виконання проекту "Інформування про паліативну допомогу дітям громади Києво-Святошинського району» МБФ "Відродження"</t>
  </si>
  <si>
    <t>Цільова благодійна допомога МБФ "Відродження"</t>
  </si>
  <si>
    <t>Організація проведення круглого столу</t>
  </si>
  <si>
    <t>Оплата керівника проекту "Соціальні послуги спільними зусиллями"</t>
  </si>
  <si>
    <t xml:space="preserve">Придбання  канцтовари, госптовари, картриджі </t>
  </si>
  <si>
    <t>Придбання  матеріали для HANDMADE</t>
  </si>
  <si>
    <t>Резерв на проект "Горнятко доброти" (АШАН)</t>
  </si>
  <si>
    <t>Цільова благодійна допомога від АШАН (Горнятко доброти)</t>
  </si>
  <si>
    <t>Організація свята до дня осіб з інвалідністю</t>
  </si>
  <si>
    <t>Придбання "Гойдалки для дитячого майданчика"</t>
  </si>
  <si>
    <t>3</t>
  </si>
  <si>
    <t>6</t>
  </si>
  <si>
    <t>9</t>
  </si>
  <si>
    <t>12</t>
  </si>
  <si>
    <t>Резерв на покриття майбутніх витрат</t>
  </si>
  <si>
    <t>Цільова благодійна допомога УКУ м. Львів</t>
  </si>
  <si>
    <t>Цільова благодійна допомога МО "Спілка робітничих самаритян-Грузія"Адвокація</t>
  </si>
  <si>
    <t>Фонд соціального страхування на випадок тимчасової втрати працездатності</t>
  </si>
  <si>
    <t>Благодійна допомога від  Об’єднання світових культур</t>
  </si>
  <si>
    <t>Кошти від реалізації проекту "ДОБРОСЛОН"</t>
  </si>
  <si>
    <t>Придбання необоротних активів</t>
  </si>
  <si>
    <t>Виконання проекту "Соціальні послуги на рівні громади" УКУ м. Львів</t>
  </si>
  <si>
    <t>Виконання проекту "Адвокація"</t>
  </si>
  <si>
    <t>Страхування приміщення центру</t>
  </si>
  <si>
    <t>БЮДЖЕТ  ГО "І "РОДИНА" на 2016р.</t>
  </si>
  <si>
    <t>БЮДЖЕТ ГО "І "РОДИНА" на 2017р.</t>
  </si>
  <si>
    <t>пасивні доходи</t>
  </si>
  <si>
    <t>8 390,00</t>
  </si>
  <si>
    <t>ВОЛОНТЕРИ керівник</t>
  </si>
  <si>
    <t>90 250,20</t>
  </si>
  <si>
    <t>ГРАНТ Адвокація Експерти</t>
  </si>
  <si>
    <t>71 702,31</t>
  </si>
  <si>
    <t>ГРАНТ Адвокація Організація заходу</t>
  </si>
  <si>
    <t>7 260,55</t>
  </si>
  <si>
    <t>ГРАНТ УКУ</t>
  </si>
  <si>
    <t>75 632,11</t>
  </si>
  <si>
    <t>2 804,00</t>
  </si>
  <si>
    <t>539 525,41</t>
  </si>
  <si>
    <t>129 767,28</t>
  </si>
  <si>
    <t>17 647,29</t>
  </si>
  <si>
    <t>Медіапослуги</t>
  </si>
  <si>
    <t>12 000,00</t>
  </si>
  <si>
    <t>2 123,55</t>
  </si>
  <si>
    <t>2 870,42</t>
  </si>
  <si>
    <t>Страхування</t>
  </si>
  <si>
    <t>4 244,14</t>
  </si>
  <si>
    <t>56 078,83</t>
  </si>
  <si>
    <t>Господарські матеріали</t>
  </si>
  <si>
    <t>1 746,20</t>
  </si>
  <si>
    <t>2 050,50</t>
  </si>
  <si>
    <t>54 287,45</t>
  </si>
  <si>
    <t>матеріали для творчості</t>
  </si>
  <si>
    <t>1 320,60</t>
  </si>
  <si>
    <t>110 747,00</t>
  </si>
  <si>
    <t>Привітання дітей</t>
  </si>
  <si>
    <t>6 020,00</t>
  </si>
  <si>
    <t>3 080,00</t>
  </si>
  <si>
    <t>Списанні матеріалів на утримання організації</t>
  </si>
  <si>
    <t>105 425,10</t>
  </si>
  <si>
    <t>285 431,40</t>
  </si>
</sst>
</file>

<file path=xl/styles.xml><?xml version="1.0" encoding="utf-8"?>
<styleSheet xmlns="http://schemas.openxmlformats.org/spreadsheetml/2006/main">
  <numFmts count="1">
    <numFmt numFmtId="43" formatCode="_-* #,##0.00_₴_-;\-* #,##0.00_₴_-;_-* &quot;-&quot;??_₴_-;_-@_-"/>
  </numFmts>
  <fonts count="8">
    <font>
      <sz val="11"/>
      <color rgb="FF000000"/>
      <name val="Calibri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4" fillId="0" borderId="4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5" fillId="0" borderId="22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1" fillId="0" borderId="0" xfId="0" applyFont="1"/>
    <xf numFmtId="43" fontId="1" fillId="0" borderId="0" xfId="0" applyNumberFormat="1" applyFont="1"/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wrapText="1"/>
    </xf>
    <xf numFmtId="43" fontId="4" fillId="0" borderId="24" xfId="0" applyNumberFormat="1" applyFont="1" applyFill="1" applyBorder="1" applyAlignment="1">
      <alignment vertical="center"/>
    </xf>
    <xf numFmtId="43" fontId="4" fillId="0" borderId="6" xfId="0" applyNumberFormat="1" applyFont="1" applyFill="1" applyBorder="1" applyAlignment="1">
      <alignment vertical="center"/>
    </xf>
    <xf numFmtId="43" fontId="4" fillId="0" borderId="5" xfId="0" applyNumberFormat="1" applyFont="1" applyFill="1" applyBorder="1" applyAlignment="1">
      <alignment vertical="center"/>
    </xf>
    <xf numFmtId="43" fontId="2" fillId="0" borderId="19" xfId="0" applyNumberFormat="1" applyFont="1" applyFill="1" applyBorder="1" applyAlignment="1">
      <alignment vertical="top" wrapText="1"/>
    </xf>
    <xf numFmtId="43" fontId="2" fillId="0" borderId="13" xfId="0" applyNumberFormat="1" applyFont="1" applyFill="1" applyBorder="1" applyAlignment="1">
      <alignment vertical="top" wrapText="1"/>
    </xf>
    <xf numFmtId="43" fontId="2" fillId="0" borderId="21" xfId="0" applyNumberFormat="1" applyFont="1" applyFill="1" applyBorder="1" applyAlignment="1">
      <alignment horizontal="right" vertical="top" wrapText="1"/>
    </xf>
    <xf numFmtId="43" fontId="1" fillId="0" borderId="13" xfId="0" applyNumberFormat="1" applyFont="1" applyFill="1" applyBorder="1" applyAlignment="1">
      <alignment wrapText="1"/>
    </xf>
    <xf numFmtId="43" fontId="1" fillId="0" borderId="21" xfId="0" applyNumberFormat="1" applyFont="1" applyFill="1" applyBorder="1" applyAlignment="1">
      <alignment wrapText="1"/>
    </xf>
    <xf numFmtId="43" fontId="5" fillId="0" borderId="3" xfId="0" applyNumberFormat="1" applyFont="1" applyFill="1" applyBorder="1" applyAlignment="1">
      <alignment horizontal="center" vertical="center" wrapText="1"/>
    </xf>
    <xf numFmtId="43" fontId="1" fillId="0" borderId="23" xfId="0" applyNumberFormat="1" applyFont="1" applyFill="1" applyBorder="1" applyAlignment="1">
      <alignment horizontal="center" vertical="center" wrapText="1"/>
    </xf>
    <xf numFmtId="43" fontId="1" fillId="0" borderId="13" xfId="0" applyNumberFormat="1" applyFont="1" applyFill="1" applyBorder="1" applyAlignment="1">
      <alignment horizontal="center" vertical="center" wrapText="1"/>
    </xf>
    <xf numFmtId="43" fontId="6" fillId="0" borderId="16" xfId="0" applyNumberFormat="1" applyFont="1" applyFill="1" applyBorder="1" applyAlignment="1">
      <alignment horizontal="center" vertical="center" wrapText="1"/>
    </xf>
    <xf numFmtId="43" fontId="5" fillId="0" borderId="7" xfId="0" applyNumberFormat="1" applyFont="1" applyFill="1" applyBorder="1" applyAlignment="1">
      <alignment wrapText="1"/>
    </xf>
    <xf numFmtId="43" fontId="6" fillId="0" borderId="0" xfId="0" applyNumberFormat="1" applyFont="1" applyFill="1"/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2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43" fontId="3" fillId="3" borderId="7" xfId="0" applyNumberFormat="1" applyFont="1" applyFill="1" applyBorder="1" applyAlignment="1">
      <alignment horizontal="center" wrapText="1"/>
    </xf>
    <xf numFmtId="43" fontId="7" fillId="2" borderId="7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43" fontId="7" fillId="2" borderId="7" xfId="0" applyNumberFormat="1" applyFont="1" applyFill="1" applyBorder="1" applyAlignment="1">
      <alignment horizontal="center" vertical="center" wrapText="1"/>
    </xf>
    <xf numFmtId="43" fontId="7" fillId="2" borderId="1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wrapText="1"/>
    </xf>
    <xf numFmtId="43" fontId="4" fillId="0" borderId="29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43" fontId="4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/>
    <xf numFmtId="0" fontId="2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justify" vertical="top" wrapText="1"/>
    </xf>
    <xf numFmtId="43" fontId="1" fillId="0" borderId="5" xfId="0" applyNumberFormat="1" applyFont="1" applyFill="1" applyBorder="1" applyAlignment="1">
      <alignment wrapText="1"/>
    </xf>
    <xf numFmtId="43" fontId="1" fillId="0" borderId="5" xfId="0" applyNumberFormat="1" applyFont="1" applyFill="1" applyBorder="1" applyAlignment="1">
      <alignment horizontal="center" vertical="center" wrapText="1"/>
    </xf>
    <xf numFmtId="43" fontId="6" fillId="0" borderId="6" xfId="0" applyNumberFormat="1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justify" vertical="top" wrapText="1"/>
    </xf>
    <xf numFmtId="43" fontId="1" fillId="0" borderId="3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43" fontId="4" fillId="0" borderId="31" xfId="0" applyNumberFormat="1" applyFont="1" applyFill="1" applyBorder="1" applyAlignment="1">
      <alignment vertical="center"/>
    </xf>
    <xf numFmtId="43" fontId="1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Normal="100" workbookViewId="0">
      <selection activeCell="B9" sqref="B9"/>
    </sheetView>
  </sheetViews>
  <sheetFormatPr defaultColWidth="8.85546875" defaultRowHeight="18.75"/>
  <cols>
    <col min="1" max="1" width="9.85546875" style="16" customWidth="1"/>
    <col min="2" max="2" width="91.140625" style="17" customWidth="1"/>
    <col min="3" max="3" width="21.28515625" style="35" customWidth="1"/>
    <col min="4" max="4" width="17" style="18" customWidth="1"/>
    <col min="5" max="5" width="14.28515625" style="18" customWidth="1"/>
    <col min="6" max="6" width="8.85546875" style="18"/>
    <col min="7" max="7" width="20.5703125" style="18" customWidth="1"/>
    <col min="8" max="16384" width="8.85546875" style="18"/>
  </cols>
  <sheetData>
    <row r="1" spans="1:4">
      <c r="A1" s="52" t="s">
        <v>100</v>
      </c>
      <c r="B1" s="52"/>
      <c r="C1" s="52"/>
    </row>
    <row r="2" spans="1:4" ht="19.5" thickBot="1">
      <c r="A2" s="53"/>
      <c r="B2" s="53"/>
      <c r="C2" s="53"/>
    </row>
    <row r="3" spans="1:4" ht="45.75" customHeight="1" thickBot="1">
      <c r="A3" s="42"/>
      <c r="B3" s="43" t="s">
        <v>58</v>
      </c>
      <c r="C3" s="41">
        <f>SUM(C4:C15)</f>
        <v>1564141.0000000002</v>
      </c>
      <c r="D3" s="19">
        <f>C3-1564141</f>
        <v>0</v>
      </c>
    </row>
    <row r="4" spans="1:4" ht="21" customHeight="1">
      <c r="A4" s="36">
        <v>1</v>
      </c>
      <c r="B4" s="1" t="s">
        <v>37</v>
      </c>
      <c r="C4" s="24">
        <v>336000</v>
      </c>
    </row>
    <row r="5" spans="1:4" ht="21" customHeight="1">
      <c r="A5" s="54">
        <v>2</v>
      </c>
      <c r="B5" s="1" t="s">
        <v>52</v>
      </c>
      <c r="C5" s="56">
        <v>30000</v>
      </c>
    </row>
    <row r="6" spans="1:4" ht="21" customHeight="1">
      <c r="A6" s="54">
        <v>3</v>
      </c>
      <c r="B6" s="1" t="s">
        <v>53</v>
      </c>
      <c r="C6" s="56">
        <v>11000</v>
      </c>
    </row>
    <row r="7" spans="1:4" ht="21" customHeight="1">
      <c r="A7" s="54">
        <v>4</v>
      </c>
      <c r="B7" s="1" t="s">
        <v>54</v>
      </c>
      <c r="C7" s="56">
        <v>8887.7999999999993</v>
      </c>
    </row>
    <row r="8" spans="1:4" ht="21" customHeight="1">
      <c r="A8" s="54">
        <v>5</v>
      </c>
      <c r="B8" s="1" t="s">
        <v>57</v>
      </c>
      <c r="C8" s="56">
        <f>13000+13349.47</f>
        <v>26349.47</v>
      </c>
    </row>
    <row r="9" spans="1:4" ht="21" customHeight="1">
      <c r="A9" s="54">
        <v>6</v>
      </c>
      <c r="B9" s="1" t="s">
        <v>51</v>
      </c>
      <c r="C9" s="24">
        <v>100000</v>
      </c>
    </row>
    <row r="10" spans="1:4" ht="21" customHeight="1">
      <c r="A10" s="54">
        <v>7</v>
      </c>
      <c r="B10" s="57" t="s">
        <v>39</v>
      </c>
      <c r="C10" s="58">
        <v>252412.28</v>
      </c>
    </row>
    <row r="11" spans="1:4" ht="21" customHeight="1">
      <c r="A11" s="54">
        <v>8</v>
      </c>
      <c r="B11" s="57" t="s">
        <v>55</v>
      </c>
      <c r="C11" s="58">
        <v>322011.83</v>
      </c>
    </row>
    <row r="12" spans="1:4" ht="21" customHeight="1">
      <c r="A12" s="54">
        <v>9</v>
      </c>
      <c r="B12" s="57" t="s">
        <v>77</v>
      </c>
      <c r="C12" s="58">
        <v>49880</v>
      </c>
    </row>
    <row r="13" spans="1:4" ht="21" customHeight="1">
      <c r="A13" s="54">
        <v>10</v>
      </c>
      <c r="B13" s="57" t="s">
        <v>56</v>
      </c>
      <c r="C13" s="58">
        <v>192031.5</v>
      </c>
    </row>
    <row r="14" spans="1:4" ht="21" customHeight="1">
      <c r="A14" s="54">
        <v>11</v>
      </c>
      <c r="B14" s="57" t="s">
        <v>83</v>
      </c>
      <c r="C14" s="24">
        <v>233906.5</v>
      </c>
    </row>
    <row r="15" spans="1:4" ht="21" customHeight="1" thickBot="1">
      <c r="A15" s="37">
        <v>12</v>
      </c>
      <c r="B15" s="39" t="s">
        <v>59</v>
      </c>
      <c r="C15" s="23">
        <v>1661.62</v>
      </c>
    </row>
    <row r="16" spans="1:4" ht="36" customHeight="1" thickBot="1">
      <c r="A16" s="60"/>
      <c r="B16" s="61" t="s">
        <v>41</v>
      </c>
      <c r="C16" s="41">
        <f>SUM(C17:C30)</f>
        <v>1564141</v>
      </c>
      <c r="D16" s="19"/>
    </row>
    <row r="17" spans="1:4" ht="39.75" customHeight="1">
      <c r="A17" s="15">
        <v>1</v>
      </c>
      <c r="B17" s="55" t="s">
        <v>7</v>
      </c>
      <c r="C17" s="22">
        <f>663625.84+138068.35</f>
        <v>801694.19</v>
      </c>
    </row>
    <row r="18" spans="1:4" ht="21" customHeight="1">
      <c r="A18" s="15">
        <v>2</v>
      </c>
      <c r="B18" s="55" t="s">
        <v>79</v>
      </c>
      <c r="C18" s="24">
        <v>22400</v>
      </c>
    </row>
    <row r="19" spans="1:4" ht="21" customHeight="1">
      <c r="A19" s="15" t="s">
        <v>86</v>
      </c>
      <c r="B19" s="62" t="s">
        <v>80</v>
      </c>
      <c r="C19" s="65">
        <v>10546</v>
      </c>
    </row>
    <row r="20" spans="1:4" ht="21" customHeight="1">
      <c r="A20" s="15" t="s">
        <v>42</v>
      </c>
      <c r="B20" s="62" t="s">
        <v>85</v>
      </c>
      <c r="C20" s="65">
        <v>11700</v>
      </c>
    </row>
    <row r="21" spans="1:4" ht="21" customHeight="1">
      <c r="A21" s="15" t="s">
        <v>43</v>
      </c>
      <c r="B21" s="63" t="s">
        <v>81</v>
      </c>
      <c r="C21" s="65">
        <v>9766</v>
      </c>
    </row>
    <row r="22" spans="1:4" ht="21" customHeight="1">
      <c r="A22" s="15" t="s">
        <v>87</v>
      </c>
      <c r="B22" s="62" t="s">
        <v>74</v>
      </c>
      <c r="C22" s="66">
        <f>16040.54+93447.63</f>
        <v>109488.17000000001</v>
      </c>
    </row>
    <row r="23" spans="1:4" ht="21" customHeight="1">
      <c r="A23" s="15" t="s">
        <v>44</v>
      </c>
      <c r="B23" s="1" t="s">
        <v>75</v>
      </c>
      <c r="C23" s="66">
        <v>192031.5</v>
      </c>
    </row>
    <row r="24" spans="1:4" ht="21" customHeight="1">
      <c r="A24" s="15" t="s">
        <v>45</v>
      </c>
      <c r="B24" s="62" t="s">
        <v>76</v>
      </c>
      <c r="C24" s="66">
        <v>49880</v>
      </c>
    </row>
    <row r="25" spans="1:4" ht="21" customHeight="1">
      <c r="A25" s="15" t="s">
        <v>88</v>
      </c>
      <c r="B25" s="62" t="s">
        <v>78</v>
      </c>
      <c r="C25" s="66">
        <v>11028.3</v>
      </c>
    </row>
    <row r="26" spans="1:4" ht="21" customHeight="1">
      <c r="A26" s="15" t="s">
        <v>46</v>
      </c>
      <c r="B26" s="62" t="s">
        <v>27</v>
      </c>
      <c r="C26" s="66">
        <f>447.39+2348.1</f>
        <v>2795.49</v>
      </c>
    </row>
    <row r="27" spans="1:4" ht="21" customHeight="1">
      <c r="A27" s="15" t="s">
        <v>47</v>
      </c>
      <c r="B27" s="62" t="s">
        <v>28</v>
      </c>
      <c r="C27" s="66">
        <v>3344.31</v>
      </c>
    </row>
    <row r="28" spans="1:4" ht="21" customHeight="1">
      <c r="A28" s="15" t="s">
        <v>89</v>
      </c>
      <c r="B28" s="68" t="s">
        <v>84</v>
      </c>
      <c r="C28" s="69">
        <v>20312</v>
      </c>
      <c r="D28" s="19"/>
    </row>
    <row r="29" spans="1:4" ht="21" customHeight="1">
      <c r="A29" s="15" t="s">
        <v>48</v>
      </c>
      <c r="B29" s="64" t="s">
        <v>82</v>
      </c>
      <c r="C29" s="66">
        <v>233906.5</v>
      </c>
      <c r="D29" s="19"/>
    </row>
    <row r="30" spans="1:4" ht="21" customHeight="1" thickBot="1">
      <c r="A30" s="15" t="s">
        <v>49</v>
      </c>
      <c r="B30" s="64" t="s">
        <v>90</v>
      </c>
      <c r="C30" s="67">
        <v>85248.54</v>
      </c>
      <c r="D30" s="19"/>
    </row>
    <row r="31" spans="1:4" ht="21" customHeight="1"/>
    <row r="32" spans="1:4" ht="21" customHeight="1"/>
    <row r="33" ht="21" customHeight="1"/>
  </sheetData>
  <mergeCells count="1">
    <mergeCell ref="A1:C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Normal="100" workbookViewId="0">
      <selection activeCell="D16" sqref="D16"/>
    </sheetView>
  </sheetViews>
  <sheetFormatPr defaultColWidth="8.85546875" defaultRowHeight="18.75"/>
  <cols>
    <col min="1" max="1" width="9.85546875" style="16" customWidth="1"/>
    <col min="2" max="2" width="101.140625" style="17" customWidth="1"/>
    <col min="3" max="3" width="21.28515625" style="35" customWidth="1"/>
    <col min="4" max="4" width="17" style="18" customWidth="1"/>
    <col min="5" max="5" width="14.28515625" style="18" customWidth="1"/>
    <col min="6" max="6" width="8.85546875" style="18"/>
    <col min="7" max="7" width="20.5703125" style="18" customWidth="1"/>
    <col min="8" max="16384" width="8.85546875" style="18"/>
  </cols>
  <sheetData>
    <row r="1" spans="1:4">
      <c r="A1" s="52" t="s">
        <v>101</v>
      </c>
      <c r="B1" s="52"/>
      <c r="C1" s="52"/>
    </row>
    <row r="2" spans="1:4" ht="19.5" thickBot="1">
      <c r="A2" s="53"/>
      <c r="B2" s="53"/>
      <c r="C2" s="53"/>
    </row>
    <row r="3" spans="1:4" ht="45.75" customHeight="1" thickBot="1">
      <c r="A3" s="42"/>
      <c r="B3" s="43" t="s">
        <v>58</v>
      </c>
      <c r="C3" s="41">
        <f>SUM(C4:C15)</f>
        <v>1166307.1199999999</v>
      </c>
      <c r="D3" s="19"/>
    </row>
    <row r="4" spans="1:4" ht="21" customHeight="1">
      <c r="A4" s="36">
        <v>1</v>
      </c>
      <c r="B4" s="1" t="s">
        <v>37</v>
      </c>
      <c r="C4" s="22">
        <v>336000</v>
      </c>
    </row>
    <row r="5" spans="1:4" ht="21" customHeight="1">
      <c r="A5" s="54">
        <v>2</v>
      </c>
      <c r="B5" s="1" t="s">
        <v>94</v>
      </c>
      <c r="C5" s="56">
        <v>10505.38</v>
      </c>
    </row>
    <row r="6" spans="1:4" ht="21" customHeight="1">
      <c r="A6" s="54">
        <v>3</v>
      </c>
      <c r="B6" s="1" t="s">
        <v>54</v>
      </c>
      <c r="C6" s="56">
        <v>22556.35</v>
      </c>
    </row>
    <row r="7" spans="1:4" ht="21" customHeight="1">
      <c r="A7" s="54">
        <v>4</v>
      </c>
      <c r="B7" s="1" t="s">
        <v>51</v>
      </c>
      <c r="C7" s="24">
        <v>120000</v>
      </c>
    </row>
    <row r="8" spans="1:4" ht="21" customHeight="1">
      <c r="A8" s="54">
        <v>5</v>
      </c>
      <c r="B8" s="1" t="s">
        <v>39</v>
      </c>
      <c r="C8" s="24">
        <v>178580</v>
      </c>
      <c r="D8" s="19"/>
    </row>
    <row r="9" spans="1:4" ht="21" customHeight="1">
      <c r="A9" s="54">
        <v>6</v>
      </c>
      <c r="B9" s="1" t="s">
        <v>55</v>
      </c>
      <c r="C9" s="24">
        <v>92223.6</v>
      </c>
    </row>
    <row r="10" spans="1:4" ht="40.5" customHeight="1">
      <c r="A10" s="54">
        <v>7</v>
      </c>
      <c r="B10" s="1" t="s">
        <v>92</v>
      </c>
      <c r="C10" s="24">
        <v>95225.94</v>
      </c>
    </row>
    <row r="11" spans="1:4" ht="21" customHeight="1">
      <c r="A11" s="54">
        <v>8</v>
      </c>
      <c r="B11" s="1" t="s">
        <v>91</v>
      </c>
      <c r="C11" s="24">
        <v>75100</v>
      </c>
    </row>
    <row r="12" spans="1:4" ht="21" customHeight="1">
      <c r="A12" s="54">
        <v>9</v>
      </c>
      <c r="B12" s="1" t="s">
        <v>56</v>
      </c>
      <c r="C12" s="24">
        <v>180375.2</v>
      </c>
      <c r="D12" s="19"/>
    </row>
    <row r="13" spans="1:4" ht="21" customHeight="1">
      <c r="A13" s="54">
        <v>10</v>
      </c>
      <c r="B13" s="1" t="s">
        <v>93</v>
      </c>
      <c r="C13" s="24">
        <v>45140.4</v>
      </c>
    </row>
    <row r="14" spans="1:4" ht="21" customHeight="1">
      <c r="A14" s="54">
        <v>11</v>
      </c>
      <c r="B14" s="70" t="s">
        <v>95</v>
      </c>
      <c r="C14" s="71">
        <v>9302.14</v>
      </c>
    </row>
    <row r="15" spans="1:4" ht="21" customHeight="1" thickBot="1">
      <c r="A15" s="54">
        <v>12</v>
      </c>
      <c r="B15" s="39" t="s">
        <v>102</v>
      </c>
      <c r="C15" s="23">
        <v>1298.1099999999999</v>
      </c>
    </row>
    <row r="16" spans="1:4" ht="36" customHeight="1" thickBot="1">
      <c r="A16" s="60"/>
      <c r="B16" s="61" t="s">
        <v>41</v>
      </c>
      <c r="C16" s="41">
        <f>SUM(C17:C30)</f>
        <v>1166307.1199999999</v>
      </c>
      <c r="D16" s="19"/>
    </row>
    <row r="17" spans="1:4" ht="39.75" customHeight="1">
      <c r="A17" s="15">
        <v>1</v>
      </c>
      <c r="B17" s="55" t="s">
        <v>7</v>
      </c>
      <c r="C17" s="22">
        <f>539525.41+128767.28</f>
        <v>668292.69000000006</v>
      </c>
    </row>
    <row r="18" spans="1:4" ht="21" customHeight="1">
      <c r="A18" s="15">
        <v>2</v>
      </c>
      <c r="B18" s="55" t="s">
        <v>79</v>
      </c>
      <c r="C18" s="24">
        <v>17647.29</v>
      </c>
    </row>
    <row r="19" spans="1:4" ht="21" customHeight="1">
      <c r="A19" s="15" t="s">
        <v>86</v>
      </c>
      <c r="B19" s="62" t="s">
        <v>80</v>
      </c>
      <c r="C19" s="65">
        <v>31397.33</v>
      </c>
    </row>
    <row r="20" spans="1:4" ht="21" customHeight="1">
      <c r="A20" s="15" t="s">
        <v>42</v>
      </c>
      <c r="B20" s="62" t="s">
        <v>96</v>
      </c>
      <c r="C20" s="65">
        <v>16297.7</v>
      </c>
    </row>
    <row r="21" spans="1:4" ht="21" customHeight="1">
      <c r="A21" s="15" t="s">
        <v>43</v>
      </c>
      <c r="B21" s="63" t="s">
        <v>81</v>
      </c>
      <c r="C21" s="65">
        <v>2700</v>
      </c>
    </row>
    <row r="22" spans="1:4" ht="21" customHeight="1">
      <c r="A22" s="15" t="s">
        <v>87</v>
      </c>
      <c r="B22" s="62" t="s">
        <v>74</v>
      </c>
      <c r="C22" s="66">
        <f>52608.44+9302.14</f>
        <v>61910.58</v>
      </c>
    </row>
    <row r="23" spans="1:4" ht="21" customHeight="1">
      <c r="A23" s="15" t="s">
        <v>44</v>
      </c>
      <c r="B23" s="1" t="s">
        <v>75</v>
      </c>
      <c r="C23" s="66">
        <v>180375.2</v>
      </c>
    </row>
    <row r="24" spans="1:4" ht="21" customHeight="1">
      <c r="A24" s="15" t="s">
        <v>45</v>
      </c>
      <c r="B24" s="62" t="s">
        <v>97</v>
      </c>
      <c r="C24" s="66">
        <v>75100</v>
      </c>
    </row>
    <row r="25" spans="1:4" ht="21" customHeight="1">
      <c r="A25" s="15" t="s">
        <v>88</v>
      </c>
      <c r="B25" s="62" t="s">
        <v>98</v>
      </c>
      <c r="C25" s="66">
        <f>95225.94</f>
        <v>95225.94</v>
      </c>
    </row>
    <row r="26" spans="1:4" ht="21" customHeight="1">
      <c r="A26" s="15" t="s">
        <v>46</v>
      </c>
      <c r="B26" s="62" t="s">
        <v>27</v>
      </c>
      <c r="C26" s="66">
        <v>386.03</v>
      </c>
    </row>
    <row r="27" spans="1:4" ht="21" customHeight="1">
      <c r="A27" s="15" t="s">
        <v>47</v>
      </c>
      <c r="B27" s="62" t="s">
        <v>28</v>
      </c>
      <c r="C27" s="66">
        <v>2870.42</v>
      </c>
    </row>
    <row r="28" spans="1:4" ht="21" customHeight="1">
      <c r="A28" s="15" t="s">
        <v>89</v>
      </c>
      <c r="B28" s="68" t="s">
        <v>84</v>
      </c>
      <c r="C28" s="69">
        <v>7580</v>
      </c>
      <c r="D28" s="19"/>
    </row>
    <row r="29" spans="1:4" ht="21" customHeight="1">
      <c r="A29" s="15" t="s">
        <v>48</v>
      </c>
      <c r="B29" s="64" t="s">
        <v>99</v>
      </c>
      <c r="C29" s="66">
        <v>4244.1400000000003</v>
      </c>
      <c r="D29" s="19"/>
    </row>
    <row r="30" spans="1:4" ht="21" customHeight="1" thickBot="1">
      <c r="A30" s="15" t="s">
        <v>49</v>
      </c>
      <c r="B30" s="64" t="s">
        <v>40</v>
      </c>
      <c r="C30" s="72">
        <f>12000-9720.2</f>
        <v>2279.7999999999993</v>
      </c>
      <c r="D30" s="19"/>
    </row>
    <row r="31" spans="1:4" ht="21" customHeight="1"/>
    <row r="32" spans="1:4" ht="21" customHeight="1"/>
    <row r="33" spans="2:4" s="16" customFormat="1" ht="21" customHeight="1">
      <c r="B33" s="17"/>
      <c r="C33" s="35"/>
      <c r="D33" s="18"/>
    </row>
  </sheetData>
  <mergeCells count="1">
    <mergeCell ref="A1:C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Normal="100" workbookViewId="0">
      <selection activeCell="B16" sqref="B16"/>
    </sheetView>
  </sheetViews>
  <sheetFormatPr defaultColWidth="8.85546875" defaultRowHeight="18.75"/>
  <cols>
    <col min="1" max="1" width="9.85546875" style="16" customWidth="1"/>
    <col min="2" max="2" width="91.140625" style="17" customWidth="1"/>
    <col min="3" max="3" width="21.28515625" style="35" customWidth="1"/>
    <col min="4" max="4" width="17" style="18" customWidth="1"/>
    <col min="5" max="5" width="14.28515625" style="18" customWidth="1"/>
    <col min="6" max="16384" width="8.85546875" style="18"/>
  </cols>
  <sheetData>
    <row r="1" spans="1:3">
      <c r="A1" s="52" t="s">
        <v>31</v>
      </c>
      <c r="B1" s="52"/>
      <c r="C1" s="52"/>
    </row>
    <row r="2" spans="1:3" ht="19.5" thickBot="1">
      <c r="A2" s="53"/>
      <c r="B2" s="53"/>
      <c r="C2" s="53"/>
    </row>
    <row r="3" spans="1:3" ht="15" customHeight="1" thickBot="1">
      <c r="A3" s="46" t="s">
        <v>5</v>
      </c>
      <c r="B3" s="49" t="s">
        <v>6</v>
      </c>
      <c r="C3" s="34"/>
    </row>
    <row r="4" spans="1:3" ht="77.25" customHeight="1">
      <c r="A4" s="47"/>
      <c r="B4" s="50"/>
      <c r="C4" s="44">
        <f>C6+C9+C14</f>
        <v>1374408.4</v>
      </c>
    </row>
    <row r="5" spans="1:3" ht="93" customHeight="1" thickBot="1">
      <c r="A5" s="48"/>
      <c r="B5" s="51"/>
      <c r="C5" s="45"/>
    </row>
    <row r="6" spans="1:3" ht="39.75" customHeight="1">
      <c r="A6" s="12" t="s">
        <v>2</v>
      </c>
      <c r="B6" s="3" t="s">
        <v>7</v>
      </c>
      <c r="C6" s="25">
        <f>C7+C8</f>
        <v>1111908</v>
      </c>
    </row>
    <row r="7" spans="1:3">
      <c r="A7" s="13" t="s">
        <v>24</v>
      </c>
      <c r="B7" s="4" t="s">
        <v>8</v>
      </c>
      <c r="C7" s="26">
        <f>75950*12</f>
        <v>911400</v>
      </c>
    </row>
    <row r="8" spans="1:3" ht="38.25" thickBot="1">
      <c r="A8" s="14" t="s">
        <v>24</v>
      </c>
      <c r="B8" s="6" t="s">
        <v>9</v>
      </c>
      <c r="C8" s="27">
        <f>C7*22/100</f>
        <v>200508</v>
      </c>
    </row>
    <row r="9" spans="1:3">
      <c r="A9" s="12" t="s">
        <v>3</v>
      </c>
      <c r="B9" s="3" t="s">
        <v>10</v>
      </c>
      <c r="C9" s="25">
        <f>SUM(C10:C13)</f>
        <v>48360</v>
      </c>
    </row>
    <row r="10" spans="1:3">
      <c r="A10" s="15" t="s">
        <v>11</v>
      </c>
      <c r="B10" s="5" t="s">
        <v>26</v>
      </c>
      <c r="C10" s="28">
        <f>12*2500</f>
        <v>30000</v>
      </c>
    </row>
    <row r="11" spans="1:3">
      <c r="A11" s="15" t="s">
        <v>12</v>
      </c>
      <c r="B11" s="7" t="s">
        <v>13</v>
      </c>
      <c r="C11" s="28">
        <v>12000</v>
      </c>
    </row>
    <row r="12" spans="1:3">
      <c r="A12" s="15" t="s">
        <v>14</v>
      </c>
      <c r="B12" s="7" t="s">
        <v>25</v>
      </c>
      <c r="C12" s="28">
        <f>330*12</f>
        <v>3960</v>
      </c>
    </row>
    <row r="13" spans="1:3" ht="19.5" thickBot="1">
      <c r="A13" s="15" t="s">
        <v>15</v>
      </c>
      <c r="B13" s="8" t="s">
        <v>16</v>
      </c>
      <c r="C13" s="29">
        <f>12*200</f>
        <v>2400</v>
      </c>
    </row>
    <row r="14" spans="1:3" ht="19.5" thickBot="1">
      <c r="A14" s="12" t="s">
        <v>30</v>
      </c>
      <c r="B14" s="9" t="s">
        <v>21</v>
      </c>
      <c r="C14" s="30">
        <f>SUM(C15:C22)</f>
        <v>214140.4</v>
      </c>
    </row>
    <row r="15" spans="1:3" ht="28.5" customHeight="1">
      <c r="A15" s="15" t="s">
        <v>17</v>
      </c>
      <c r="B15" s="5" t="s">
        <v>0</v>
      </c>
      <c r="C15" s="31">
        <f>12*12</f>
        <v>144</v>
      </c>
    </row>
    <row r="16" spans="1:3" ht="44.25" customHeight="1">
      <c r="A16" s="15" t="s">
        <v>22</v>
      </c>
      <c r="B16" s="5" t="s">
        <v>1</v>
      </c>
      <c r="C16" s="32">
        <v>120000</v>
      </c>
    </row>
    <row r="17" spans="1:4" ht="44.25" customHeight="1">
      <c r="A17" s="15" t="s">
        <v>18</v>
      </c>
      <c r="B17" s="5" t="s">
        <v>34</v>
      </c>
      <c r="C17" s="32">
        <f>89.7*12</f>
        <v>1076.4000000000001</v>
      </c>
    </row>
    <row r="18" spans="1:4" ht="44.25" customHeight="1">
      <c r="A18" s="15" t="s">
        <v>19</v>
      </c>
      <c r="B18" s="5" t="s">
        <v>35</v>
      </c>
      <c r="C18" s="32">
        <v>70000</v>
      </c>
    </row>
    <row r="19" spans="1:4" ht="42" customHeight="1">
      <c r="A19" s="15" t="s">
        <v>23</v>
      </c>
      <c r="B19" s="5" t="s">
        <v>27</v>
      </c>
      <c r="C19" s="32">
        <f>200*12</f>
        <v>2400</v>
      </c>
    </row>
    <row r="20" spans="1:4" ht="42" customHeight="1">
      <c r="A20" s="15" t="s">
        <v>20</v>
      </c>
      <c r="B20" s="5" t="s">
        <v>28</v>
      </c>
      <c r="C20" s="32">
        <f>210*12</f>
        <v>2520</v>
      </c>
    </row>
    <row r="21" spans="1:4" ht="36.75" customHeight="1">
      <c r="A21" s="15" t="s">
        <v>32</v>
      </c>
      <c r="B21" s="10" t="s">
        <v>36</v>
      </c>
      <c r="C21" s="32">
        <f>500*12</f>
        <v>6000</v>
      </c>
    </row>
    <row r="22" spans="1:4" ht="28.5" customHeight="1" thickBot="1">
      <c r="A22" s="15" t="s">
        <v>33</v>
      </c>
      <c r="B22" s="11" t="s">
        <v>21</v>
      </c>
      <c r="C22" s="33">
        <v>12000</v>
      </c>
    </row>
    <row r="23" spans="1:4" ht="18.600000000000001" customHeight="1" thickBot="1">
      <c r="A23" s="20"/>
      <c r="B23" s="21" t="s">
        <v>29</v>
      </c>
      <c r="C23" s="40">
        <f>SUM(C24:C27)</f>
        <v>1374408.4</v>
      </c>
    </row>
    <row r="24" spans="1:4" ht="18" customHeight="1">
      <c r="A24" s="36">
        <v>1</v>
      </c>
      <c r="B24" s="38" t="s">
        <v>4</v>
      </c>
      <c r="C24" s="22">
        <v>399940</v>
      </c>
    </row>
    <row r="25" spans="1:4" ht="18.600000000000001" customHeight="1">
      <c r="A25" s="2">
        <v>2</v>
      </c>
      <c r="B25" s="1" t="s">
        <v>37</v>
      </c>
      <c r="C25" s="24">
        <v>336000</v>
      </c>
    </row>
    <row r="26" spans="1:4">
      <c r="A26" s="2">
        <v>3</v>
      </c>
      <c r="B26" s="1" t="s">
        <v>38</v>
      </c>
      <c r="C26" s="24">
        <v>150000</v>
      </c>
    </row>
    <row r="27" spans="1:4" ht="19.5" thickBot="1">
      <c r="A27" s="37">
        <v>4</v>
      </c>
      <c r="B27" s="39" t="s">
        <v>39</v>
      </c>
      <c r="C27" s="23">
        <f>C4-885940</f>
        <v>488468.39999999991</v>
      </c>
      <c r="D27" s="19"/>
    </row>
    <row r="28" spans="1:4">
      <c r="D28" s="19"/>
    </row>
  </sheetData>
  <mergeCells count="4">
    <mergeCell ref="C4:C5"/>
    <mergeCell ref="A3:A5"/>
    <mergeCell ref="B3:B5"/>
    <mergeCell ref="A1:C2"/>
  </mergeCells>
  <hyperlinks>
    <hyperlink ref="B13" location="_ftn2" display="_ftn2"/>
  </hyperlink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8"/>
  <sheetViews>
    <sheetView workbookViewId="0">
      <selection activeCell="A2" sqref="A2:D28"/>
    </sheetView>
  </sheetViews>
  <sheetFormatPr defaultRowHeight="15"/>
  <cols>
    <col min="3" max="3" width="53.85546875" customWidth="1"/>
    <col min="4" max="4" width="56" customWidth="1"/>
  </cols>
  <sheetData>
    <row r="2" spans="1:4">
      <c r="A2" s="59" t="s">
        <v>60</v>
      </c>
      <c r="B2" s="59"/>
      <c r="C2" s="59"/>
      <c r="D2" s="59" t="s">
        <v>103</v>
      </c>
    </row>
    <row r="3" spans="1:4">
      <c r="A3" s="59" t="s">
        <v>104</v>
      </c>
      <c r="B3" s="59"/>
      <c r="C3" s="59"/>
      <c r="D3" s="59" t="s">
        <v>105</v>
      </c>
    </row>
    <row r="4" spans="1:4">
      <c r="A4" s="59" t="s">
        <v>106</v>
      </c>
      <c r="B4" s="59"/>
      <c r="C4" s="59"/>
      <c r="D4" s="59" t="s">
        <v>107</v>
      </c>
    </row>
    <row r="5" spans="1:4">
      <c r="A5" s="59" t="s">
        <v>108</v>
      </c>
      <c r="B5" s="59"/>
      <c r="C5" s="59"/>
      <c r="D5" s="59" t="s">
        <v>109</v>
      </c>
    </row>
    <row r="6" spans="1:4">
      <c r="A6" s="59" t="s">
        <v>110</v>
      </c>
      <c r="B6" s="59"/>
      <c r="C6" s="59"/>
      <c r="D6" s="59" t="s">
        <v>111</v>
      </c>
    </row>
    <row r="7" spans="1:4">
      <c r="A7" s="59" t="s">
        <v>61</v>
      </c>
      <c r="B7" s="59"/>
      <c r="C7" s="59"/>
      <c r="D7" s="59" t="s">
        <v>112</v>
      </c>
    </row>
    <row r="8" spans="1:4">
      <c r="A8" s="59" t="s">
        <v>62</v>
      </c>
      <c r="B8" s="59"/>
      <c r="C8" s="59"/>
      <c r="D8" s="59" t="s">
        <v>113</v>
      </c>
    </row>
    <row r="9" spans="1:4">
      <c r="A9" s="59" t="s">
        <v>63</v>
      </c>
      <c r="B9" s="59"/>
      <c r="C9" s="59"/>
      <c r="D9" s="59">
        <v>728.88</v>
      </c>
    </row>
    <row r="10" spans="1:4">
      <c r="A10" s="59" t="s">
        <v>64</v>
      </c>
      <c r="B10" s="59"/>
      <c r="C10" s="59"/>
      <c r="D10" s="59" t="s">
        <v>114</v>
      </c>
    </row>
    <row r="11" spans="1:4">
      <c r="A11" s="59" t="s">
        <v>65</v>
      </c>
      <c r="B11" s="59"/>
      <c r="C11" s="59"/>
      <c r="D11" s="59" t="s">
        <v>115</v>
      </c>
    </row>
    <row r="12" spans="1:4">
      <c r="A12" s="59" t="s">
        <v>116</v>
      </c>
      <c r="B12" s="59"/>
      <c r="C12" s="59"/>
      <c r="D12" s="59" t="s">
        <v>117</v>
      </c>
    </row>
    <row r="13" spans="1:4">
      <c r="A13" s="59" t="s">
        <v>66</v>
      </c>
      <c r="B13" s="59"/>
      <c r="C13" s="59"/>
      <c r="D13" s="59" t="s">
        <v>118</v>
      </c>
    </row>
    <row r="14" spans="1:4">
      <c r="A14" s="59" t="s">
        <v>67</v>
      </c>
      <c r="B14" s="59"/>
      <c r="C14" s="59"/>
      <c r="D14" s="59" t="s">
        <v>119</v>
      </c>
    </row>
    <row r="15" spans="1:4">
      <c r="A15" s="59" t="s">
        <v>120</v>
      </c>
      <c r="B15" s="59"/>
      <c r="C15" s="59"/>
      <c r="D15" s="59" t="s">
        <v>121</v>
      </c>
    </row>
    <row r="16" spans="1:4">
      <c r="A16" s="59" t="s">
        <v>69</v>
      </c>
      <c r="B16" s="59"/>
      <c r="C16" s="59"/>
      <c r="D16" s="59" t="s">
        <v>122</v>
      </c>
    </row>
    <row r="17" spans="1:4">
      <c r="A17" s="59" t="s">
        <v>60</v>
      </c>
      <c r="B17" s="59"/>
      <c r="C17" s="59"/>
      <c r="D17" s="59">
        <v>691.7</v>
      </c>
    </row>
    <row r="18" spans="1:4">
      <c r="A18" s="59" t="s">
        <v>123</v>
      </c>
      <c r="B18" s="59"/>
      <c r="C18" s="59"/>
      <c r="D18" s="59" t="s">
        <v>124</v>
      </c>
    </row>
    <row r="19" spans="1:4">
      <c r="A19" s="59" t="s">
        <v>70</v>
      </c>
      <c r="B19" s="59"/>
      <c r="C19" s="59"/>
      <c r="D19" s="59" t="s">
        <v>125</v>
      </c>
    </row>
    <row r="20" spans="1:4">
      <c r="A20" s="59" t="s">
        <v>71</v>
      </c>
      <c r="B20" s="59"/>
      <c r="C20" s="59"/>
      <c r="D20" s="59" t="s">
        <v>126</v>
      </c>
    </row>
    <row r="21" spans="1:4">
      <c r="A21" s="59" t="s">
        <v>127</v>
      </c>
      <c r="B21" s="59"/>
      <c r="C21" s="59"/>
      <c r="D21" s="59" t="s">
        <v>128</v>
      </c>
    </row>
    <row r="22" spans="1:4">
      <c r="A22" s="59" t="s">
        <v>72</v>
      </c>
      <c r="B22" s="59"/>
      <c r="C22" s="59"/>
      <c r="D22" s="59">
        <v>62.85</v>
      </c>
    </row>
    <row r="23" spans="1:4">
      <c r="A23" s="59" t="s">
        <v>73</v>
      </c>
      <c r="B23" s="59"/>
      <c r="C23" s="59"/>
      <c r="D23" s="59" t="s">
        <v>129</v>
      </c>
    </row>
    <row r="24" spans="1:4">
      <c r="A24" s="59" t="s">
        <v>130</v>
      </c>
      <c r="B24" s="59"/>
      <c r="C24" s="59"/>
      <c r="D24" s="59" t="s">
        <v>131</v>
      </c>
    </row>
    <row r="25" spans="1:4">
      <c r="A25" s="59" t="s">
        <v>68</v>
      </c>
      <c r="B25" s="59"/>
      <c r="C25" s="59"/>
      <c r="D25" s="59" t="s">
        <v>132</v>
      </c>
    </row>
    <row r="26" spans="1:4">
      <c r="A26" s="59" t="s">
        <v>133</v>
      </c>
      <c r="B26" s="59"/>
      <c r="C26" s="59"/>
      <c r="D26" s="59" t="s">
        <v>134</v>
      </c>
    </row>
    <row r="27" spans="1:4">
      <c r="A27" s="59" t="s">
        <v>50</v>
      </c>
      <c r="B27" s="59"/>
      <c r="C27" s="59"/>
      <c r="D27" s="59" t="s">
        <v>135</v>
      </c>
    </row>
    <row r="28" spans="1:4">
      <c r="A28" s="59"/>
      <c r="B28" s="59"/>
      <c r="C28" s="59"/>
      <c r="D28" s="59"/>
    </row>
  </sheetData>
  <pageMargins left="0.70866141732283472" right="0.70866141732283472" top="0.74803149606299213" bottom="0.74803149606299213" header="0.31496062992125984" footer="0.31496062992125984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2016</vt:lpstr>
      <vt:lpstr>2017</vt:lpstr>
      <vt:lpstr>2018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2018-10-15T17:55:44Z</cp:lastPrinted>
  <dcterms:created xsi:type="dcterms:W3CDTF">2016-05-13T18:34:35Z</dcterms:created>
  <dcterms:modified xsi:type="dcterms:W3CDTF">2018-10-15T18:03:18Z</dcterms:modified>
</cp:coreProperties>
</file>